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PHT\元件部\ISO 文件\ISO 技術文件管制辦法\"/>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105" yWindow="-105" windowWidth="23250" windowHeight="1257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<sst xmlns="http://schemas.openxmlformats.org/spreadsheetml/2006/main" count="22286" uniqueCount="15793">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</sst>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abSelected="1" topLeftCell="A2" workbookViewId="0">
      <pane xSplit="1" ySplit="11" topLeftCell="B55" activePane="bottomRight" state="frozen"/>
      <selection activeCell="A4" sqref="A4"/>
      <selection pane="topRight" activeCell="A4" sqref="A4"/>
      <selection pane="bottomLeft" activeCell="A4" sqref="A4"/>
      <selection pane="bottomRight" activeCell="E56" sqref="E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1"/>
      <c r="B2" s="5" t="s">
        <v>843</v>
      </c>
      <c r="C2" s="3"/>
      <c r="D2" s="175"/>
      <c r="E2" s="3"/>
      <c r="F2" s="3"/>
      <c r="G2" s="25"/>
    </row>
    <row r="3" spans="1:7">
      <c r="A3" s="291"/>
      <c r="B3" s="3" t="s">
        <v>835</v>
      </c>
      <c r="C3" s="5"/>
      <c r="D3" s="176"/>
      <c r="E3" s="3"/>
      <c r="F3" s="5"/>
      <c r="G3" s="25"/>
    </row>
    <row r="4" spans="1:7" ht="15.75">
      <c r="A4" s="291"/>
      <c r="B4" s="30" t="s">
        <v>845</v>
      </c>
      <c r="C4" s="6"/>
      <c r="D4" s="177"/>
      <c r="E4" s="3"/>
      <c r="F4" s="6"/>
      <c r="G4" s="25"/>
    </row>
    <row r="5" spans="1:7">
      <c r="A5" s="291"/>
      <c r="B5" s="29" t="s">
        <v>1036</v>
      </c>
      <c r="C5" s="4"/>
      <c r="D5" s="178"/>
      <c r="E5" s="3"/>
      <c r="F5" s="4"/>
      <c r="G5" s="25"/>
    </row>
    <row r="6" spans="1:7">
      <c r="A6" s="291"/>
      <c r="B6" s="3"/>
      <c r="C6" s="3"/>
      <c r="D6" s="175"/>
      <c r="E6" s="3"/>
      <c r="F6" s="3"/>
      <c r="G6" s="25"/>
    </row>
    <row r="7" spans="1:7">
      <c r="A7" s="291"/>
      <c r="B7" s="3"/>
      <c r="C7" s="3"/>
      <c r="D7" s="175"/>
      <c r="E7" s="3"/>
      <c r="F7" s="3"/>
      <c r="G7" s="25"/>
    </row>
    <row r="8" spans="1:7">
      <c r="A8" s="291"/>
      <c r="B8" s="3"/>
      <c r="C8" s="3"/>
      <c r="D8" s="175"/>
      <c r="E8" s="3"/>
      <c r="F8" s="3"/>
      <c r="G8" s="25"/>
    </row>
    <row r="9" spans="1:7">
      <c r="A9" s="291"/>
      <c r="B9" s="294" t="s">
        <v>846</v>
      </c>
      <c r="C9" s="294"/>
      <c r="D9" s="294"/>
      <c r="E9" s="294"/>
      <c r="F9" s="294"/>
      <c r="G9" s="25"/>
    </row>
    <row r="10" spans="1:7" ht="27" customHeight="1">
      <c r="A10" s="291"/>
      <c r="B10" s="295" t="s">
        <v>438</v>
      </c>
      <c r="C10" s="295"/>
      <c r="D10" s="295"/>
      <c r="E10" s="295"/>
      <c r="F10" s="295"/>
      <c r="G10" s="25"/>
    </row>
    <row r="11" spans="1:7" ht="27" customHeight="1">
      <c r="A11" s="291"/>
      <c r="B11" s="296"/>
      <c r="C11" s="296"/>
      <c r="D11" s="296"/>
      <c r="E11" s="296"/>
      <c r="F11" s="296"/>
      <c r="G11" s="25"/>
    </row>
    <row r="12" spans="1:7">
      <c r="A12" s="291"/>
      <c r="B12" s="31" t="s">
        <v>844</v>
      </c>
      <c r="C12" s="32" t="s">
        <v>847</v>
      </c>
      <c r="D12" s="179" t="s">
        <v>848</v>
      </c>
      <c r="E12" s="32" t="s">
        <v>612</v>
      </c>
      <c r="F12" s="32" t="s">
        <v>613</v>
      </c>
      <c r="G12" s="25"/>
    </row>
    <row r="13" spans="1:7" ht="33.75">
      <c r="A13" s="291"/>
      <c r="B13" s="2">
        <v>1</v>
      </c>
      <c r="C13" s="27" t="s">
        <v>1084</v>
      </c>
      <c r="D13" s="28" t="s">
        <v>872</v>
      </c>
      <c r="E13" s="163" t="s">
        <v>849</v>
      </c>
      <c r="F13" s="163"/>
      <c r="G13" s="25"/>
    </row>
    <row r="14" spans="1:7" ht="33.75">
      <c r="A14" s="291"/>
      <c r="B14" s="2">
        <v>2</v>
      </c>
      <c r="C14" s="27" t="s">
        <v>1084</v>
      </c>
      <c r="D14" s="28" t="s">
        <v>1021</v>
      </c>
      <c r="E14" s="163" t="s">
        <v>530</v>
      </c>
      <c r="F14" s="163" t="s">
        <v>531</v>
      </c>
      <c r="G14" s="25"/>
    </row>
    <row r="15" spans="1:7" ht="89.1" customHeight="1">
      <c r="A15" s="291"/>
      <c r="B15" s="297">
        <v>2.0099999999999998</v>
      </c>
      <c r="C15" s="288" t="s">
        <v>1084</v>
      </c>
      <c r="D15" s="300" t="s">
        <v>2246</v>
      </c>
      <c r="E15" s="164" t="s">
        <v>614</v>
      </c>
      <c r="F15" s="164" t="s">
        <v>617</v>
      </c>
      <c r="G15" s="25"/>
    </row>
    <row r="16" spans="1:7" ht="99" customHeight="1">
      <c r="A16" s="291"/>
      <c r="B16" s="298"/>
      <c r="C16" s="289"/>
      <c r="D16" s="301"/>
      <c r="E16" s="165"/>
      <c r="F16" s="165" t="s">
        <v>615</v>
      </c>
      <c r="G16" s="25"/>
    </row>
    <row r="17" spans="1:7" ht="63" customHeight="1">
      <c r="A17" s="291"/>
      <c r="B17" s="299"/>
      <c r="C17" s="290"/>
      <c r="D17" s="302"/>
      <c r="E17" s="27"/>
      <c r="F17" s="27" t="s">
        <v>616</v>
      </c>
      <c r="G17" s="25"/>
    </row>
    <row r="18" spans="1:7" ht="117" customHeight="1">
      <c r="A18" s="291"/>
      <c r="B18" s="297">
        <v>2.02</v>
      </c>
      <c r="C18" s="288" t="s">
        <v>1084</v>
      </c>
      <c r="D18" s="300" t="s">
        <v>2247</v>
      </c>
      <c r="E18" s="164" t="s">
        <v>439</v>
      </c>
      <c r="F18" s="164" t="s">
        <v>525</v>
      </c>
      <c r="G18" s="25"/>
    </row>
    <row r="19" spans="1:7" ht="71.099999999999994" customHeight="1">
      <c r="A19" s="291"/>
      <c r="B19" s="298"/>
      <c r="C19" s="289"/>
      <c r="D19" s="301"/>
      <c r="E19" s="165" t="s">
        <v>529</v>
      </c>
      <c r="F19" s="165" t="s">
        <v>440</v>
      </c>
      <c r="G19" s="25"/>
    </row>
    <row r="20" spans="1:7" ht="90.75" customHeight="1">
      <c r="A20" s="291"/>
      <c r="B20" s="298"/>
      <c r="C20" s="289"/>
      <c r="D20" s="301"/>
      <c r="E20" s="165"/>
      <c r="F20" s="165" t="s">
        <v>619</v>
      </c>
      <c r="G20" s="25"/>
    </row>
    <row r="21" spans="1:7" ht="74.25" customHeight="1">
      <c r="A21" s="291"/>
      <c r="B21" s="299"/>
      <c r="C21" s="290"/>
      <c r="D21" s="302"/>
      <c r="E21" s="27"/>
      <c r="F21" s="27" t="s">
        <v>618</v>
      </c>
      <c r="G21" s="25"/>
    </row>
    <row r="22" spans="1:7" ht="90" customHeight="1">
      <c r="A22" s="291"/>
      <c r="B22" s="306">
        <v>2.0299999999999998</v>
      </c>
      <c r="C22" s="306" t="s">
        <v>818</v>
      </c>
      <c r="D22" s="309" t="s">
        <v>2248</v>
      </c>
      <c r="E22" s="288" t="s">
        <v>437</v>
      </c>
      <c r="F22" s="164" t="s">
        <v>460</v>
      </c>
      <c r="G22" s="25"/>
    </row>
    <row r="23" spans="1:7" ht="109.5" customHeight="1">
      <c r="A23" s="291"/>
      <c r="B23" s="307"/>
      <c r="C23" s="307"/>
      <c r="D23" s="310"/>
      <c r="E23" s="289"/>
      <c r="F23" s="165" t="s">
        <v>819</v>
      </c>
      <c r="G23" s="25"/>
    </row>
    <row r="24" spans="1:7" ht="74.25" customHeight="1">
      <c r="A24" s="291"/>
      <c r="B24" s="308"/>
      <c r="C24" s="308"/>
      <c r="D24" s="311"/>
      <c r="E24" s="290"/>
      <c r="F24" s="27" t="s">
        <v>436</v>
      </c>
      <c r="G24" s="25"/>
    </row>
    <row r="25" spans="1:7" ht="72" customHeight="1">
      <c r="A25" s="291"/>
      <c r="B25" s="2" t="s">
        <v>458</v>
      </c>
      <c r="C25" s="27" t="s">
        <v>459</v>
      </c>
      <c r="D25" s="28" t="s">
        <v>2249</v>
      </c>
      <c r="E25" s="27" t="s">
        <v>2244</v>
      </c>
      <c r="F25" s="27" t="s">
        <v>461</v>
      </c>
      <c r="G25" s="25"/>
    </row>
    <row r="26" spans="1:7" ht="98.1" customHeight="1">
      <c r="A26" s="291"/>
      <c r="B26" s="303">
        <v>3</v>
      </c>
      <c r="C26" s="297" t="s">
        <v>70</v>
      </c>
      <c r="D26" s="300" t="s">
        <v>2250</v>
      </c>
      <c r="E26" s="288" t="s">
        <v>0</v>
      </c>
      <c r="F26" s="164" t="s">
        <v>64</v>
      </c>
      <c r="G26" s="25"/>
    </row>
    <row r="27" spans="1:7" ht="90" customHeight="1">
      <c r="A27" s="291"/>
      <c r="B27" s="304"/>
      <c r="C27" s="298"/>
      <c r="D27" s="301"/>
      <c r="E27" s="289"/>
      <c r="F27" s="165" t="s">
        <v>59</v>
      </c>
      <c r="G27" s="25"/>
    </row>
    <row r="28" spans="1:7" ht="19.350000000000001" customHeight="1">
      <c r="A28" s="291"/>
      <c r="B28" s="304"/>
      <c r="C28" s="298"/>
      <c r="D28" s="301"/>
      <c r="E28" s="289"/>
      <c r="F28" s="165" t="s">
        <v>60</v>
      </c>
      <c r="G28" s="25"/>
    </row>
    <row r="29" spans="1:7" ht="74.650000000000006" customHeight="1">
      <c r="A29" s="291"/>
      <c r="B29" s="304"/>
      <c r="C29" s="298"/>
      <c r="D29" s="301"/>
      <c r="E29" s="289"/>
      <c r="F29" s="165" t="s">
        <v>61</v>
      </c>
      <c r="G29" s="25"/>
    </row>
    <row r="30" spans="1:7" ht="62.65" customHeight="1">
      <c r="A30" s="291"/>
      <c r="B30" s="304"/>
      <c r="C30" s="298"/>
      <c r="D30" s="301"/>
      <c r="E30" s="289"/>
      <c r="F30" s="165" t="s">
        <v>62</v>
      </c>
      <c r="G30" s="25"/>
    </row>
    <row r="31" spans="1:7" ht="81" customHeight="1">
      <c r="A31" s="291"/>
      <c r="B31" s="304"/>
      <c r="C31" s="298"/>
      <c r="D31" s="301"/>
      <c r="E31" s="289"/>
      <c r="F31" s="165" t="s">
        <v>63</v>
      </c>
      <c r="G31" s="25"/>
    </row>
    <row r="32" spans="1:7" ht="48.75" customHeight="1">
      <c r="A32" s="291"/>
      <c r="B32" s="304"/>
      <c r="C32" s="298"/>
      <c r="D32" s="301"/>
      <c r="E32" s="289"/>
      <c r="F32" s="165" t="s">
        <v>66</v>
      </c>
      <c r="G32" s="25"/>
    </row>
    <row r="33" spans="1:7" ht="98.65" customHeight="1">
      <c r="A33" s="291"/>
      <c r="B33" s="304"/>
      <c r="C33" s="298"/>
      <c r="D33" s="301"/>
      <c r="E33" s="289"/>
      <c r="F33" s="165" t="s">
        <v>65</v>
      </c>
      <c r="G33" s="25"/>
    </row>
    <row r="34" spans="1:7" ht="89.1" customHeight="1">
      <c r="A34" s="291"/>
      <c r="B34" s="304"/>
      <c r="C34" s="298"/>
      <c r="D34" s="301"/>
      <c r="E34" s="289"/>
      <c r="F34" s="165" t="s">
        <v>67</v>
      </c>
      <c r="G34" s="25"/>
    </row>
    <row r="35" spans="1:7" ht="29.1" customHeight="1">
      <c r="A35" s="291"/>
      <c r="B35" s="304"/>
      <c r="C35" s="298"/>
      <c r="D35" s="301"/>
      <c r="E35" s="289"/>
      <c r="F35" s="165" t="s">
        <v>68</v>
      </c>
      <c r="G35" s="25"/>
    </row>
    <row r="36" spans="1:7" ht="126.75">
      <c r="A36" s="291"/>
      <c r="B36" s="305"/>
      <c r="C36" s="299"/>
      <c r="D36" s="302"/>
      <c r="E36" s="290"/>
      <c r="F36" s="166" t="s">
        <v>69</v>
      </c>
      <c r="G36" s="25"/>
    </row>
    <row r="37" spans="1:7" ht="112.5">
      <c r="A37" s="291"/>
      <c r="B37" s="141">
        <v>3.01</v>
      </c>
      <c r="C37" s="142" t="s">
        <v>70</v>
      </c>
      <c r="D37" s="28" t="s">
        <v>2251</v>
      </c>
      <c r="E37" s="167" t="s">
        <v>1323</v>
      </c>
      <c r="F37" s="168" t="s">
        <v>1427</v>
      </c>
      <c r="G37" s="25"/>
    </row>
    <row r="38" spans="1:7" ht="101.25">
      <c r="A38" s="291"/>
      <c r="B38" s="141">
        <v>3.02</v>
      </c>
      <c r="C38" s="142" t="s">
        <v>1356</v>
      </c>
      <c r="D38" s="28" t="s">
        <v>2252</v>
      </c>
      <c r="E38" s="167" t="s">
        <v>1371</v>
      </c>
      <c r="F38" s="168" t="s">
        <v>1428</v>
      </c>
      <c r="G38" s="25"/>
    </row>
    <row r="39" spans="1:7" ht="101.25">
      <c r="A39" s="291"/>
      <c r="B39" s="150">
        <v>4</v>
      </c>
      <c r="C39" s="149" t="s">
        <v>1524</v>
      </c>
      <c r="D39" s="28" t="s">
        <v>2253</v>
      </c>
      <c r="E39" s="27" t="s">
        <v>2198</v>
      </c>
      <c r="F39" s="27" t="s">
        <v>1525</v>
      </c>
      <c r="G39" s="25"/>
    </row>
    <row r="40" spans="1:7" ht="56.25">
      <c r="A40" s="291"/>
      <c r="B40" s="141">
        <v>4.01</v>
      </c>
      <c r="C40" s="149" t="s">
        <v>1524</v>
      </c>
      <c r="D40" s="28" t="s">
        <v>2255</v>
      </c>
      <c r="E40" s="27" t="s">
        <v>2210</v>
      </c>
      <c r="F40" s="27" t="s">
        <v>2214</v>
      </c>
      <c r="G40" s="25"/>
    </row>
    <row r="41" spans="1:7" ht="56.25">
      <c r="A41" s="291"/>
      <c r="B41" s="141" t="s">
        <v>2242</v>
      </c>
      <c r="C41" s="149" t="s">
        <v>1524</v>
      </c>
      <c r="D41" s="28" t="s">
        <v>2254</v>
      </c>
      <c r="E41" s="27" t="s">
        <v>2245</v>
      </c>
      <c r="F41" s="27" t="s">
        <v>2243</v>
      </c>
      <c r="G41" s="25"/>
    </row>
    <row r="42" spans="1:7" ht="56.25">
      <c r="A42" s="291"/>
      <c r="B42" s="141" t="s">
        <v>2276</v>
      </c>
      <c r="C42" s="149" t="s">
        <v>1524</v>
      </c>
      <c r="D42" s="28" t="s">
        <v>2281</v>
      </c>
      <c r="E42" s="27" t="s">
        <v>2244</v>
      </c>
      <c r="F42" s="27" t="s">
        <v>2277</v>
      </c>
      <c r="G42" s="25"/>
    </row>
    <row r="43" spans="1:7" ht="123.75">
      <c r="A43" s="291"/>
      <c r="B43" s="160">
        <v>4.0999999999999996</v>
      </c>
      <c r="C43" s="149" t="s">
        <v>2280</v>
      </c>
      <c r="D43" s="161">
        <v>42867</v>
      </c>
      <c r="E43" s="169" t="s">
        <v>2283</v>
      </c>
      <c r="F43" s="27" t="s">
        <v>2282</v>
      </c>
      <c r="G43" s="25"/>
    </row>
    <row r="44" spans="1:7" ht="78.75">
      <c r="A44" s="291"/>
      <c r="B44" s="160">
        <v>4.2</v>
      </c>
      <c r="C44" s="149" t="s">
        <v>2280</v>
      </c>
      <c r="D44" s="161">
        <v>42704</v>
      </c>
      <c r="E44" s="169" t="s">
        <v>2479</v>
      </c>
      <c r="F44" s="27" t="s">
        <v>2454</v>
      </c>
      <c r="G44" s="25"/>
    </row>
    <row r="45" spans="1:7" ht="157.5">
      <c r="A45" s="291"/>
      <c r="B45" s="203">
        <v>5</v>
      </c>
      <c r="C45" s="149" t="s">
        <v>2280</v>
      </c>
      <c r="D45" s="161">
        <v>42867</v>
      </c>
      <c r="E45" s="169" t="s">
        <v>12705</v>
      </c>
      <c r="F45" s="27" t="s">
        <v>12427</v>
      </c>
      <c r="G45" s="25"/>
    </row>
    <row r="46" spans="1:7" ht="45">
      <c r="A46" s="291"/>
      <c r="B46" s="160">
        <v>5.01</v>
      </c>
      <c r="C46" s="149" t="s">
        <v>2280</v>
      </c>
      <c r="D46" s="161">
        <v>42907</v>
      </c>
      <c r="E46" s="169" t="s">
        <v>15521</v>
      </c>
      <c r="F46" s="27" t="s">
        <v>12427</v>
      </c>
      <c r="G46" s="25"/>
    </row>
    <row r="47" spans="1:7" ht="67.5">
      <c r="A47" s="291"/>
      <c r="B47" s="160">
        <v>5.0999999999999996</v>
      </c>
      <c r="C47" s="149" t="s">
        <v>2280</v>
      </c>
      <c r="D47" s="161">
        <v>43070</v>
      </c>
      <c r="E47" s="169" t="s">
        <v>12915</v>
      </c>
      <c r="F47" s="27" t="s">
        <v>12916</v>
      </c>
      <c r="G47" s="25"/>
    </row>
    <row r="48" spans="1:7" ht="56.25">
      <c r="A48" s="291"/>
      <c r="B48" s="160">
        <v>5.1100000000000003</v>
      </c>
      <c r="C48" s="149" t="s">
        <v>13152</v>
      </c>
      <c r="D48" s="161">
        <v>43217</v>
      </c>
      <c r="E48" s="169" t="s">
        <v>13278</v>
      </c>
      <c r="F48" s="27" t="s">
        <v>13186</v>
      </c>
      <c r="G48" s="25"/>
    </row>
    <row r="49" spans="1:7" ht="56.25">
      <c r="A49" s="291"/>
      <c r="B49" s="160">
        <v>5.12</v>
      </c>
      <c r="C49" s="149" t="s">
        <v>13152</v>
      </c>
      <c r="D49" s="161">
        <v>43581</v>
      </c>
      <c r="E49" s="169" t="s">
        <v>13278</v>
      </c>
      <c r="F49" s="27" t="s">
        <v>13832</v>
      </c>
      <c r="G49" s="25"/>
    </row>
    <row r="50" spans="1:7" ht="78.75">
      <c r="A50" s="291"/>
      <c r="B50" s="203">
        <v>6</v>
      </c>
      <c r="C50" s="149" t="s">
        <v>13152</v>
      </c>
      <c r="D50" s="161">
        <v>43964</v>
      </c>
      <c r="E50" s="169" t="s">
        <v>14048</v>
      </c>
      <c r="F50" s="27" t="s">
        <v>13835</v>
      </c>
      <c r="G50" s="25"/>
    </row>
    <row r="51" spans="1:7" ht="45">
      <c r="A51" s="291"/>
      <c r="B51" s="160">
        <v>6.01</v>
      </c>
      <c r="C51" s="149" t="s">
        <v>13152</v>
      </c>
      <c r="D51" s="161">
        <v>43970</v>
      </c>
      <c r="E51" s="169" t="s">
        <v>15522</v>
      </c>
      <c r="F51" s="169" t="s">
        <v>13835</v>
      </c>
      <c r="G51" s="25"/>
    </row>
    <row r="52" spans="1:7" ht="45">
      <c r="A52" s="291"/>
      <c r="B52" s="160">
        <v>6.1</v>
      </c>
      <c r="C52" s="149" t="s">
        <v>13152</v>
      </c>
      <c r="D52" s="161">
        <v>44314</v>
      </c>
      <c r="E52" s="169" t="s">
        <v>15514</v>
      </c>
      <c r="F52" s="169" t="s">
        <v>15043</v>
      </c>
      <c r="G52" s="25"/>
    </row>
    <row r="53" spans="1:7" ht="45">
      <c r="A53" s="291"/>
      <c r="B53" s="160">
        <v>6.2</v>
      </c>
      <c r="C53" s="149" t="s">
        <v>13152</v>
      </c>
      <c r="D53" s="161">
        <v>44678</v>
      </c>
      <c r="E53" s="169" t="s">
        <v>15514</v>
      </c>
      <c r="F53" s="169" t="s">
        <v>15513</v>
      </c>
      <c r="G53" s="25"/>
    </row>
    <row r="54" spans="1:7" ht="45">
      <c r="A54" s="291"/>
      <c r="B54" s="160">
        <v>6.21</v>
      </c>
      <c r="C54" s="149" t="s">
        <v>13152</v>
      </c>
      <c r="D54" s="161">
        <v>44687</v>
      </c>
      <c r="E54" s="169" t="s">
        <v>15523</v>
      </c>
      <c r="F54" s="169" t="s">
        <v>15513</v>
      </c>
      <c r="G54" s="25"/>
    </row>
    <row r="55" spans="1:7" ht="45">
      <c r="A55" s="291"/>
      <c r="B55" s="160">
        <v>6.22</v>
      </c>
      <c r="C55" s="149" t="s">
        <v>13152</v>
      </c>
      <c r="D55" s="279">
        <v>44692</v>
      </c>
      <c r="E55" s="169" t="s">
        <v>15522</v>
      </c>
      <c r="F55" s="169" t="s">
        <v>15513</v>
      </c>
      <c r="G55" s="25"/>
    </row>
    <row r="56" spans="1:7" ht="56.25">
      <c r="A56" s="291"/>
      <c r="B56" s="203">
        <v>6.3</v>
      </c>
      <c r="C56" s="149" t="s">
        <v>13152</v>
      </c>
      <c r="D56" s="279">
        <v>45051</v>
      </c>
      <c r="E56" s="169" t="s">
        <v>15791</v>
      </c>
      <c r="F56" s="169" t="s">
        <v>15571</v>
      </c>
      <c r="G56" s="25"/>
    </row>
    <row r="57" spans="1:7" ht="13.5" thickBot="1">
      <c r="A57" s="292"/>
      <c r="B57" s="293" t="str">
        <f ca="1">OFFSET(L!$C$1,MATCH("General"&amp;"Cpy",L!$A:$A,0)-1,SL,,)</f>
        <v>© 2023 Responsible Minerals Initiative. All rights reserved.</v>
      </c>
      <c r="C57" s="293"/>
      <c r="D57" s="293"/>
      <c r="E57" s="293"/>
      <c r="F57" s="293"/>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15592</v>
      </c>
      <c r="K3" s="36"/>
      <c r="L3" s="100"/>
      <c r="P3" s="45">
        <f>MATCH($D$3,LN,0)</f>
        <v>1</v>
      </c>
    </row>
    <row r="4" spans="1:34" ht="15.75">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1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8"/>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7"/>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5">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3"/>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8"/>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3"/>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6"/>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1"/>
      <c r="E26" s="322"/>
      <c r="F26" s="12"/>
      <c r="G26" s="323"/>
      <c r="H26" s="324"/>
      <c r="I26" s="324"/>
      <c r="J26" s="32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c r="E28" s="322"/>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1"/>
      <c r="E29" s="322"/>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4"/>
      <c r="I37" s="344"/>
      <c r="J37" s="34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1"/>
      <c r="E38" s="322"/>
      <c r="F38" s="47"/>
      <c r="G38" s="323"/>
      <c r="H38" s="324"/>
      <c r="I38" s="324"/>
      <c r="J38" s="32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c r="E39" s="322"/>
      <c r="F39" s="47"/>
      <c r="G39" s="323"/>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c r="E40" s="322"/>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1"/>
      <c r="E41" s="322"/>
      <c r="F41" s="47"/>
      <c r="G41" s="323"/>
      <c r="H41" s="324"/>
      <c r="I41" s="324"/>
      <c r="J41" s="32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1"/>
      <c r="E44" s="322"/>
      <c r="F44" s="47"/>
      <c r="G44" s="323"/>
      <c r="H44" s="324"/>
      <c r="I44" s="324"/>
      <c r="J44" s="32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c r="E45" s="322"/>
      <c r="F45" s="47"/>
      <c r="G45" s="323"/>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c r="E46" s="322"/>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c r="E47" s="322"/>
      <c r="F47" s="47"/>
      <c r="G47" s="323"/>
      <c r="H47" s="324"/>
      <c r="I47" s="324"/>
      <c r="J47" s="32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2"/>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2"/>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c r="E77" s="322"/>
      <c r="F77" s="57"/>
      <c r="G77" s="349"/>
      <c r="H77" s="350"/>
      <c r="I77" s="350"/>
      <c r="J77" s="35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c r="E83" s="322"/>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4"/>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Yes</v>
      </c>
      <c r="E96" s="286" t="str">
        <f>IF(AND(OR($D$26="Yes",$D$26=""),OR($D$32="Yes",$D$32="")),"100%","")</f>
        <v>100%</v>
      </c>
      <c r="G96" s="286" t="str">
        <f>IF(OR($D$26="Yes",$D$26=""),"Yes","")</f>
        <v>Yes</v>
      </c>
    </row>
    <row r="97" spans="2:7" ht="13.5" hidden="1" customHeight="1">
      <c r="B97" s="56" t="s">
        <v>489</v>
      </c>
      <c r="D97" s="286" t="str">
        <f>IF(AND(OR($D$26="Yes",$D$26=""),OR($D$32="Yes",$D$32="")),"No","")</f>
        <v>No</v>
      </c>
      <c r="E97" s="286" t="str">
        <f>IF(AND(OR($D$26="Yes",$D$26=""),OR($D$32="Yes",$D$32="")),"Greater than 90%","")</f>
        <v>Greater than 90%</v>
      </c>
      <c r="G97" s="286" t="str">
        <f>IF(OR($D$26="Yes",$D$26=""),"No","")</f>
        <v>No</v>
      </c>
    </row>
    <row r="98" spans="2:7" ht="15.75" hidden="1">
      <c r="B98" s="56" t="s">
        <v>490</v>
      </c>
      <c r="D98" s="286" t="str">
        <f>IF(AND(OR($D$26="Yes",$D$26=""),OR($D$32="Yes",$D$32="")),"Unknown","")</f>
        <v>Unknown</v>
      </c>
      <c r="E98" s="286" t="str">
        <f>IF(AND(OR($D$26="Yes",$D$26=""),OR($D$32="Yes",$D$32="")),"Greater than 75%","")</f>
        <v>Greater than 75%</v>
      </c>
      <c r="G98" s="286" t="str">
        <f>IF(OR($D$27="Yes",$D$27=""),"Yes","")</f>
        <v>Yes</v>
      </c>
    </row>
    <row r="99" spans="2:7" ht="15.75" hidden="1">
      <c r="B99" s="188">
        <v>1</v>
      </c>
      <c r="D99" s="286" t="str">
        <f>IF(AND(OR($D$27="Yes",$D$27=""),OR($D$33="Yes",$D$33="")),"Yes","")</f>
        <v>Yes</v>
      </c>
      <c r="E99" s="286" t="str">
        <f>IF(AND(OR($D$26="Yes",$D$26=""),OR($D$32="Yes",$D$32="")),"Greater than 50%","")</f>
        <v>Greater than 50%</v>
      </c>
      <c r="G99" s="286" t="str">
        <f>IF(OR($D$27="Yes",$D$27=""),"No","")</f>
        <v>No</v>
      </c>
    </row>
    <row r="100" spans="2:7" ht="15.75" hidden="1">
      <c r="B100" s="239" t="s">
        <v>2480</v>
      </c>
      <c r="D100" s="286" t="str">
        <f>IF(AND(OR($D$27="Yes",$D$27=""),OR($D$33="Yes",$D$33="")),"No","")</f>
        <v>No</v>
      </c>
      <c r="E100" s="286" t="str">
        <f>IF(AND(OR($D$26="Yes",$D$26=""),OR($D$32="Yes",$D$32="")),"50% or less","")</f>
        <v>50% or less</v>
      </c>
      <c r="G100" s="286" t="str">
        <f>IF(OR($D$28="Yes",$D$28=""),"Yes","")</f>
        <v>Yes</v>
      </c>
    </row>
    <row r="101" spans="2:7" ht="15.75" hidden="1">
      <c r="B101" s="239" t="s">
        <v>2481</v>
      </c>
      <c r="D101" s="286" t="str">
        <f>IF(AND(OR($D$27="Yes",$D$27=""),OR($D$33="Yes",$D$33="")),"Unknown","")</f>
        <v>Unknown</v>
      </c>
      <c r="E101" s="286" t="str">
        <f>IF(AND(OR($D$26="Yes",$D$26=""),OR($D$32="Yes",$D$32="")),"None","")</f>
        <v>None</v>
      </c>
      <c r="G101" s="286" t="str">
        <f>IF(OR($D$28="Yes",$D$28=""),"No","")</f>
        <v>No</v>
      </c>
    </row>
    <row r="102" spans="2:7" ht="15.75" hidden="1">
      <c r="B102" s="239" t="s">
        <v>2482</v>
      </c>
      <c r="D102" s="286" t="str">
        <f>IF(AND(OR($D$28="Yes",$D$28=""),OR($D$34="Yes",$D$34="")),"Yes","")</f>
        <v>Yes</v>
      </c>
      <c r="E102" s="286" t="str">
        <f>IF(AND(OR($D$26="Yes",$D$26=""),OR($D$32="Yes",$D$32="")),"100%","")</f>
        <v>100%</v>
      </c>
      <c r="G102" s="286" t="str">
        <f>IF(OR($D$29="Yes",$D$29=""),"Yes","")</f>
        <v>Yes</v>
      </c>
    </row>
    <row r="103" spans="2:7" ht="15.75" hidden="1">
      <c r="B103" s="239" t="s">
        <v>2483</v>
      </c>
      <c r="D103" s="286" t="str">
        <f>IF(AND(OR($D$28="Yes",$D$28=""),OR($D$34="Yes",$D$34="")),"No","")</f>
        <v>No</v>
      </c>
      <c r="E103" s="286" t="str">
        <f>IF(AND(OR($D$27="Yes",$D$27=""),OR($D$33="Yes",$D$33="")),"Greater than 90%","")</f>
        <v>Greater than 90%</v>
      </c>
      <c r="G103" s="286" t="str">
        <f>IF(OR($D$29="Yes",$D$29=""),"No","")</f>
        <v>No</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Yes</v>
      </c>
      <c r="E105" s="286" t="str">
        <f>IF(AND(OR($D$27="Yes",$D$27=""),OR($D$33="Yes",$D$33="")),"Greater than 50%","")</f>
        <v>Greater than 50%</v>
      </c>
    </row>
    <row r="106" spans="2:7" ht="15.75" hidden="1">
      <c r="B106" s="239" t="s">
        <v>12394</v>
      </c>
      <c r="D106" s="286" t="str">
        <f>IF(AND(OR($D$29="Yes",$D$29=""),OR($D$35="Yes",$D$35="")),"No","")</f>
        <v>No</v>
      </c>
      <c r="E106" s="286" t="str">
        <f>IF(AND(OR($D$27="Yes",$D$27=""),OR($D$33="Yes",$D$33="")),"50% or less","")</f>
        <v>50% or less</v>
      </c>
    </row>
    <row r="107" spans="2:7" ht="15.75" hidden="1">
      <c r="B107" s="239" t="s">
        <v>489</v>
      </c>
      <c r="D107" s="286" t="str">
        <f>IF(AND(OR($D$29="Yes",$D$29=""),OR($D$35="Yes",$D$35="")),"Unknown","")</f>
        <v>Unknown</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100%</v>
      </c>
    </row>
    <row r="115" spans="5:5" ht="15" hidden="1" customHeight="1">
      <c r="E115" s="286" t="str">
        <f>IF(AND(OR($D$29="Yes",$D$29=""),OR($D$35="Yes",$D$35="")),"Greater than 90%","")</f>
        <v>Greater than 90%</v>
      </c>
    </row>
    <row r="116" spans="5:5" ht="15" hidden="1" customHeight="1">
      <c r="E116" s="286" t="str">
        <f>IF(AND(OR($D$29="Yes",$D$29=""),OR($D$35="Yes",$D$35="")),"Greater than 75%","")</f>
        <v>Greater than 75%</v>
      </c>
    </row>
    <row r="117" spans="5:5" ht="15" hidden="1" customHeight="1">
      <c r="E117" s="286" t="str">
        <f>IF(AND(OR($D$29="Yes",$D$29=""),OR($D$35="Yes",$D$35="")),"Greater than 50%","")</f>
        <v>Greater than 50%</v>
      </c>
    </row>
    <row r="118" spans="5:5" ht="15" hidden="1" customHeight="1">
      <c r="E118" s="286" t="str">
        <f>IF(AND(OR($D$29="Yes",$D$29=""),OR($D$35="Yes",$D$35="")),"50% or less","")</f>
        <v>50% or less</v>
      </c>
    </row>
    <row r="119" spans="5:5" ht="15" hidden="1" customHeight="1">
      <c r="E119" s="286" t="str">
        <f>IF(AND(OR($D$29="Yes",$D$29=""),OR($D$35="Yes",$D$35="")),"None","")</f>
        <v>None</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4"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4"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4"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4"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4"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4"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4"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4"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72">
        <f>IF(AND($B$14="Yes",$B$19="Yes"),Declaration!D56,0)</f>
        <v>0</v>
      </c>
      <c r="C39" s="89" t="str">
        <f ca="1">IF(H39=1,J39,I39)</f>
        <v>Provide % of completeness of supplier's smelter information on Declaration tab cell D50</v>
      </c>
      <c r="D39" s="265"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0</v>
      </c>
      <c r="C40" s="89" t="str">
        <f ca="1">IF(H40=1,J40,I40)</f>
        <v>Provide % of completeness of supplier's smelter information on Declaration tab cell D51</v>
      </c>
      <c r="D40" s="265"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0</v>
      </c>
      <c r="C41" s="89" t="str">
        <f ca="1">IF(H41=1,J41,I41)</f>
        <v>Provide % of completeness of supplier's smelter information on Declaration tab cell D52</v>
      </c>
      <c r="D41" s="265"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0</v>
      </c>
      <c r="C42" s="89" t="str">
        <f ca="1">IF(H42=1,J42,I42)</f>
        <v>Provide % of completeness of supplier's smelter information on Declaration tab cell D53</v>
      </c>
      <c r="D42" s="265"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4"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4"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4"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4"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5"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5"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5"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5"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84.75">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8.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26">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10">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94.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0">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84.75">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6">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8.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42">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71">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27.75">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8.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42.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71">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42.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4">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42">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56.75">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8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70.7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99.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7.25">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1.5">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2.75">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8.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1.5">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2.75">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2.75">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8.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71.2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metadata/properties"/>
    <ds:schemaRef ds:uri="a54701f6-876b-4337-a24e-543e1bd311e6"/>
    <ds:schemaRef ds:uri="http://schemas.microsoft.com/office/2006/documentManagement/types"/>
    <ds:schemaRef ds:uri="http://purl.org/dc/elements/1.1/"/>
    <ds:schemaRef ds:uri="http://schemas.microsoft.com/office/infopath/2007/PartnerControls"/>
    <ds:schemaRef ds:uri="6e8a5f3d-031c-4996-804e-0e28298fe1e2"/>
    <ds:schemaRef ds:uri="http://purl.org/dc/dcmityp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Cathy_Weng 翁敏蓮</cp:lastModifiedBy>
  <cp:lastPrinted>2015-04-21T20:47:43Z</cp:lastPrinted>
  <dcterms:created xsi:type="dcterms:W3CDTF">2010-06-21T21:00:23Z</dcterms:created>
  <dcterms:modified xsi:type="dcterms:W3CDTF">2023-05-31T09:11:53Z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